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RiversideOH\23005827-00_CR74HarshmanBeatriceSignal\118164\400-Engineering\Roadway\Engdata\"/>
    </mc:Choice>
  </mc:AlternateContent>
  <xr:revisionPtr revIDLastSave="0" documentId="13_ncr:1_{9F2D738E-A5D4-478D-B8F9-949485912675}" xr6:coauthVersionLast="47" xr6:coauthVersionMax="47" xr10:uidLastSave="{00000000-0000-0000-0000-000000000000}"/>
  <bookViews>
    <workbookView xWindow="13980" yWindow="16080" windowWidth="29040" windowHeight="17640" xr2:uid="{BF461393-CCAD-4BDB-A503-C106B67240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1" l="1"/>
  <c r="K36" i="1"/>
  <c r="P38" i="1"/>
  <c r="L38" i="1"/>
  <c r="O38" i="1" s="1"/>
  <c r="V36" i="1"/>
  <c r="V74" i="1" s="1"/>
  <c r="P36" i="1"/>
  <c r="O36" i="1"/>
  <c r="N36" i="1"/>
  <c r="M36" i="1"/>
  <c r="L36" i="1"/>
  <c r="J36" i="1"/>
  <c r="G36" i="1" s="1"/>
  <c r="M34" i="1"/>
  <c r="N34" i="1"/>
  <c r="P34" i="1"/>
  <c r="G34" i="1"/>
  <c r="O34" i="1" s="1"/>
  <c r="P32" i="1"/>
  <c r="L32" i="1"/>
  <c r="O32" i="1" s="1"/>
  <c r="F22" i="1"/>
  <c r="R22" i="1" s="1"/>
  <c r="R74" i="1" s="1"/>
  <c r="Q74" i="1"/>
  <c r="G20" i="1"/>
  <c r="S74" i="1"/>
  <c r="J74" i="1" l="1"/>
  <c r="O74" i="1"/>
  <c r="P74" i="1"/>
  <c r="N74" i="1"/>
  <c r="K34" i="1"/>
  <c r="K74" i="1" s="1"/>
  <c r="H74" i="1" l="1"/>
  <c r="M74" i="1"/>
  <c r="L74" i="1"/>
  <c r="U74" i="1"/>
  <c r="I74" i="1"/>
  <c r="T74" i="1"/>
  <c r="G74" i="1" l="1"/>
</calcChain>
</file>

<file path=xl/sharedStrings.xml><?xml version="1.0" encoding="utf-8"?>
<sst xmlns="http://schemas.openxmlformats.org/spreadsheetml/2006/main" count="64" uniqueCount="43">
  <si>
    <t>REF NO.</t>
  </si>
  <si>
    <t>SHEET</t>
  </si>
  <si>
    <t>STATION TO STATION</t>
  </si>
  <si>
    <t>SIDE</t>
  </si>
  <si>
    <t>FT</t>
  </si>
  <si>
    <t>TOTALS CARRIED TO GENERAL SUMMARY</t>
  </si>
  <si>
    <t>SF</t>
  </si>
  <si>
    <t>CURB RAMP</t>
  </si>
  <si>
    <t>CAD MEASURED AREA</t>
  </si>
  <si>
    <t>RT</t>
  </si>
  <si>
    <t>LT</t>
  </si>
  <si>
    <t>BEGIN</t>
  </si>
  <si>
    <t>END</t>
  </si>
  <si>
    <t>PAVEMENT REMOVED</t>
  </si>
  <si>
    <t>SY</t>
  </si>
  <si>
    <t>WALK REMOVED</t>
  </si>
  <si>
    <t>CURB REMOVED</t>
  </si>
  <si>
    <t>CY</t>
  </si>
  <si>
    <t>SUBGRADE COMPACTION</t>
  </si>
  <si>
    <t>4" CONCRETE WALK</t>
  </si>
  <si>
    <t>DETECTABLE WARNING</t>
  </si>
  <si>
    <t>ASPHALT CONCRETE BASE, PG64-22, (449)</t>
  </si>
  <si>
    <t>AGGREGATE BASE</t>
  </si>
  <si>
    <t>NON-TRACKING TACK COAT</t>
  </si>
  <si>
    <t>GAL</t>
  </si>
  <si>
    <t>8" NON-REINFORCED CONCRETE PAVEMENT, CLASS QC 1P</t>
  </si>
  <si>
    <t>6" CONCRETE TRAFFIC ISLAND</t>
  </si>
  <si>
    <t>DW1</t>
  </si>
  <si>
    <t>8" CONCRETE WALK</t>
  </si>
  <si>
    <t>S1</t>
  </si>
  <si>
    <t>CR1</t>
  </si>
  <si>
    <t>CR2</t>
  </si>
  <si>
    <t>CR3</t>
  </si>
  <si>
    <t>PV1</t>
  </si>
  <si>
    <t>PV2</t>
  </si>
  <si>
    <t>CR4</t>
  </si>
  <si>
    <t>LT/RT</t>
  </si>
  <si>
    <t>PAVEMENT PLANING, ASPHALT CONCRETE, 1.5"</t>
  </si>
  <si>
    <t>CONCRETE MEDIAN REMOVED</t>
  </si>
  <si>
    <t>CM1</t>
  </si>
  <si>
    <t>PV3</t>
  </si>
  <si>
    <t>CR5</t>
  </si>
  <si>
    <t>ASPHALT CONCRETE SURFACE COURSE, TYPE 1, (449),PG64-22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</si>
</sst>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+00.00"/>
    <numFmt numFmtId="165" formatCode="##\+##.00"/>
  </numFmts>
  <fonts count="4" x14ac:knownFonts="1">
    <font>
      <sz val="11"/>
      <color theme="1"/>
      <name val="Calibri"/>
      <family val="2"/>
      <scheme val="minor"/>
    </font>
    <font>
      <sz val="14"/>
      <name val="Verdana"/>
      <family val="2"/>
    </font>
    <font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2" xfId="0" applyFont="1" applyBorder="1" applyAlignment="1">
      <alignment horizontal="center"/>
    </xf>
    <xf numFmtId="1" fontId="2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1" fontId="2" fillId="0" borderId="14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DF03C-1275-4754-9C18-5B191FCA2FC8}">
  <dimension ref="A1:AG472"/>
  <sheetViews>
    <sheetView tabSelected="1" zoomScale="85" zoomScaleNormal="85" workbookViewId="0">
      <selection activeCell="R26" sqref="R26"/>
    </sheetView>
  </sheetViews>
  <sheetFormatPr defaultRowHeight="15" x14ac:dyDescent="0.25"/>
  <cols>
    <col min="1" max="2" width="9.7109375" customWidth="1"/>
    <col min="3" max="4" width="18.28515625" customWidth="1"/>
    <col min="5" max="26" width="9.7109375" customWidth="1"/>
  </cols>
  <sheetData>
    <row r="1" spans="1:33" ht="12.75" customHeight="1" x14ac:dyDescent="0.25">
      <c r="A1" s="24" t="s">
        <v>0</v>
      </c>
      <c r="B1" s="12" t="s">
        <v>1</v>
      </c>
      <c r="C1" s="24" t="s">
        <v>2</v>
      </c>
      <c r="D1" s="29"/>
      <c r="E1" s="32" t="s">
        <v>3</v>
      </c>
      <c r="F1" s="32" t="s">
        <v>8</v>
      </c>
      <c r="G1" s="3">
        <v>202</v>
      </c>
      <c r="H1" s="3">
        <v>202</v>
      </c>
      <c r="I1" s="1">
        <v>202</v>
      </c>
      <c r="J1" s="3">
        <v>202</v>
      </c>
      <c r="K1" s="3">
        <v>204</v>
      </c>
      <c r="L1" s="3">
        <v>254</v>
      </c>
      <c r="M1" s="3">
        <v>301</v>
      </c>
      <c r="N1" s="3">
        <v>304</v>
      </c>
      <c r="O1" s="3">
        <v>407</v>
      </c>
      <c r="P1" s="3">
        <v>441</v>
      </c>
      <c r="Q1" s="3">
        <v>452</v>
      </c>
      <c r="R1" s="3">
        <v>608</v>
      </c>
      <c r="S1" s="3">
        <v>608</v>
      </c>
      <c r="T1" s="3">
        <v>608</v>
      </c>
      <c r="U1" s="1">
        <v>608</v>
      </c>
      <c r="V1" s="3">
        <v>609</v>
      </c>
      <c r="W1" s="3"/>
      <c r="X1" s="3"/>
      <c r="Y1" s="3"/>
      <c r="Z1" s="3"/>
    </row>
    <row r="2" spans="1:33" ht="12.75" customHeight="1" x14ac:dyDescent="0.25">
      <c r="A2" s="25"/>
      <c r="B2" s="27"/>
      <c r="C2" s="30"/>
      <c r="D2" s="30"/>
      <c r="E2" s="20"/>
      <c r="F2" s="20"/>
      <c r="G2" s="19" t="s">
        <v>13</v>
      </c>
      <c r="H2" s="19" t="s">
        <v>15</v>
      </c>
      <c r="I2" s="19" t="s">
        <v>16</v>
      </c>
      <c r="J2" s="19" t="s">
        <v>38</v>
      </c>
      <c r="K2" s="19" t="s">
        <v>18</v>
      </c>
      <c r="L2" s="19" t="s">
        <v>37</v>
      </c>
      <c r="M2" s="19" t="s">
        <v>21</v>
      </c>
      <c r="N2" s="19" t="s">
        <v>22</v>
      </c>
      <c r="O2" s="19" t="s">
        <v>23</v>
      </c>
      <c r="P2" s="19" t="s">
        <v>42</v>
      </c>
      <c r="Q2" s="19" t="s">
        <v>25</v>
      </c>
      <c r="R2" s="19" t="s">
        <v>19</v>
      </c>
      <c r="S2" s="19" t="s">
        <v>28</v>
      </c>
      <c r="T2" s="19" t="s">
        <v>7</v>
      </c>
      <c r="U2" s="19" t="s">
        <v>20</v>
      </c>
      <c r="V2" s="19" t="s">
        <v>26</v>
      </c>
      <c r="W2" s="19"/>
      <c r="X2" s="19"/>
      <c r="Y2" s="19"/>
      <c r="Z2" s="19"/>
    </row>
    <row r="3" spans="1:33" ht="12.75" customHeight="1" x14ac:dyDescent="0.25">
      <c r="A3" s="25"/>
      <c r="B3" s="27"/>
      <c r="C3" s="30"/>
      <c r="D3" s="3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33" ht="12.75" customHeight="1" x14ac:dyDescent="0.25">
      <c r="A4" s="25"/>
      <c r="B4" s="27"/>
      <c r="C4" s="30"/>
      <c r="D4" s="3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33" ht="12.75" customHeight="1" x14ac:dyDescent="0.25">
      <c r="A5" s="25"/>
      <c r="B5" s="27"/>
      <c r="C5" s="30"/>
      <c r="D5" s="3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33" ht="12.75" customHeight="1" x14ac:dyDescent="0.25">
      <c r="A6" s="25"/>
      <c r="B6" s="27"/>
      <c r="C6" s="30"/>
      <c r="D6" s="3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33" ht="12.75" customHeight="1" x14ac:dyDescent="0.25">
      <c r="A7" s="25"/>
      <c r="B7" s="27"/>
      <c r="C7" s="30"/>
      <c r="D7" s="3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33" ht="12.75" customHeight="1" x14ac:dyDescent="0.25">
      <c r="A8" s="25"/>
      <c r="B8" s="27"/>
      <c r="C8" s="30"/>
      <c r="D8" s="3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33" ht="12.75" customHeight="1" x14ac:dyDescent="0.25">
      <c r="A9" s="25"/>
      <c r="B9" s="27"/>
      <c r="C9" s="30"/>
      <c r="D9" s="3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33" ht="12.75" customHeight="1" x14ac:dyDescent="0.25">
      <c r="A10" s="25"/>
      <c r="B10" s="27"/>
      <c r="C10" s="30"/>
      <c r="D10" s="3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D10" s="36"/>
      <c r="AE10" s="36"/>
      <c r="AF10" s="36"/>
      <c r="AG10" s="36"/>
    </row>
    <row r="11" spans="1:33" ht="12.75" customHeight="1" x14ac:dyDescent="0.25">
      <c r="A11" s="25"/>
      <c r="B11" s="27"/>
      <c r="C11" s="30"/>
      <c r="D11" s="3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D11" s="8"/>
    </row>
    <row r="12" spans="1:33" ht="12.75" customHeight="1" x14ac:dyDescent="0.25">
      <c r="A12" s="25"/>
      <c r="B12" s="27"/>
      <c r="C12" s="30"/>
      <c r="D12" s="3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D12" s="8"/>
      <c r="AG12" s="8"/>
    </row>
    <row r="13" spans="1:33" ht="12.75" customHeight="1" x14ac:dyDescent="0.25">
      <c r="A13" s="25"/>
      <c r="B13" s="27"/>
      <c r="C13" s="30"/>
      <c r="D13" s="3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D13" s="8"/>
      <c r="AG13" s="8"/>
    </row>
    <row r="14" spans="1:33" ht="12.75" customHeight="1" x14ac:dyDescent="0.25">
      <c r="A14" s="25"/>
      <c r="B14" s="27"/>
      <c r="C14" s="30"/>
      <c r="D14" s="3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D14" s="8"/>
    </row>
    <row r="15" spans="1:33" ht="12.75" customHeight="1" x14ac:dyDescent="0.25">
      <c r="A15" s="25"/>
      <c r="B15" s="27"/>
      <c r="C15" s="30"/>
      <c r="D15" s="3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D15" s="8"/>
    </row>
    <row r="16" spans="1:33" ht="12.75" customHeight="1" x14ac:dyDescent="0.25">
      <c r="A16" s="25"/>
      <c r="B16" s="27"/>
      <c r="C16" s="30"/>
      <c r="D16" s="3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D16" s="8"/>
    </row>
    <row r="17" spans="1:33" ht="12.75" customHeight="1" thickBot="1" x14ac:dyDescent="0.3">
      <c r="A17" s="26"/>
      <c r="B17" s="28"/>
      <c r="C17" s="31"/>
      <c r="D17" s="31"/>
      <c r="E17" s="33"/>
      <c r="F17" s="2" t="s">
        <v>6</v>
      </c>
      <c r="G17" s="2" t="s">
        <v>14</v>
      </c>
      <c r="H17" s="2" t="s">
        <v>6</v>
      </c>
      <c r="I17" s="2" t="s">
        <v>4</v>
      </c>
      <c r="J17" s="2" t="s">
        <v>14</v>
      </c>
      <c r="K17" s="2" t="s">
        <v>14</v>
      </c>
      <c r="L17" s="2" t="s">
        <v>14</v>
      </c>
      <c r="M17" s="2" t="s">
        <v>17</v>
      </c>
      <c r="N17" s="2" t="s">
        <v>17</v>
      </c>
      <c r="O17" s="2" t="s">
        <v>24</v>
      </c>
      <c r="P17" s="2" t="s">
        <v>17</v>
      </c>
      <c r="Q17" s="2" t="s">
        <v>14</v>
      </c>
      <c r="R17" s="2" t="s">
        <v>6</v>
      </c>
      <c r="S17" s="2" t="s">
        <v>6</v>
      </c>
      <c r="T17" s="2" t="s">
        <v>6</v>
      </c>
      <c r="U17" s="2" t="s">
        <v>6</v>
      </c>
      <c r="V17" s="2" t="s">
        <v>14</v>
      </c>
      <c r="W17" s="2"/>
      <c r="X17" s="2"/>
      <c r="Y17" s="2"/>
      <c r="Z17" s="2"/>
      <c r="AD17" s="8"/>
    </row>
    <row r="18" spans="1:33" ht="12.75" customHeight="1" x14ac:dyDescent="0.25">
      <c r="A18" s="1"/>
      <c r="B18" s="4" t="s">
        <v>11</v>
      </c>
      <c r="C18" s="5" t="s">
        <v>11</v>
      </c>
      <c r="D18" s="5" t="s">
        <v>12</v>
      </c>
      <c r="E18" s="1"/>
      <c r="F18" s="3"/>
      <c r="G18" s="7"/>
      <c r="H18" s="7"/>
      <c r="I18" s="10"/>
      <c r="J18" s="10"/>
      <c r="K18" s="7"/>
      <c r="L18" s="7"/>
      <c r="M18" s="7"/>
      <c r="N18" s="7"/>
      <c r="O18" s="7"/>
      <c r="P18" s="7"/>
      <c r="Q18" s="7"/>
      <c r="R18" s="7"/>
      <c r="S18" s="7"/>
      <c r="T18" s="10"/>
      <c r="U18" s="10"/>
      <c r="V18" s="7"/>
      <c r="W18" s="7"/>
      <c r="X18" s="7"/>
      <c r="Y18" s="10"/>
      <c r="Z18" s="7"/>
    </row>
    <row r="19" spans="1:33" ht="12.75" customHeight="1" x14ac:dyDescent="0.25">
      <c r="A19" s="1"/>
      <c r="B19" s="4"/>
      <c r="C19" s="5"/>
      <c r="D19" s="5"/>
      <c r="E19" s="1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33" ht="12.75" customHeight="1" x14ac:dyDescent="0.25">
      <c r="A20" s="1" t="s">
        <v>27</v>
      </c>
      <c r="B20" s="4">
        <v>12</v>
      </c>
      <c r="C20" s="5">
        <v>2502.12</v>
      </c>
      <c r="D20" s="5">
        <v>2530.64</v>
      </c>
      <c r="E20" s="1" t="s">
        <v>10</v>
      </c>
      <c r="F20" s="7">
        <v>271</v>
      </c>
      <c r="G20" s="7">
        <f>ROUNDUP(244/9,)</f>
        <v>28</v>
      </c>
      <c r="H20" s="7"/>
      <c r="I20" s="7"/>
      <c r="J20" s="7"/>
      <c r="K20" s="7"/>
      <c r="L20" s="7"/>
      <c r="M20" s="7"/>
      <c r="N20" s="7"/>
      <c r="O20" s="7"/>
      <c r="P20" s="7"/>
      <c r="Q20" s="7">
        <f>271/9</f>
        <v>30.111111111111111</v>
      </c>
      <c r="R20" s="7"/>
      <c r="S20" s="7">
        <v>143</v>
      </c>
      <c r="T20" s="7"/>
      <c r="U20" s="7"/>
      <c r="V20" s="7"/>
      <c r="W20" s="7"/>
      <c r="X20" s="7"/>
      <c r="Y20" s="7"/>
      <c r="Z20" s="7"/>
    </row>
    <row r="21" spans="1:33" ht="12.75" customHeight="1" x14ac:dyDescent="0.25">
      <c r="A21" s="1"/>
      <c r="B21" s="4"/>
      <c r="C21" s="5"/>
      <c r="D21" s="5"/>
      <c r="E21" s="1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33" ht="12.75" customHeight="1" x14ac:dyDescent="0.25">
      <c r="A22" s="1" t="s">
        <v>29</v>
      </c>
      <c r="B22" s="4">
        <v>12</v>
      </c>
      <c r="C22" s="5">
        <v>2282.19</v>
      </c>
      <c r="D22" s="5">
        <v>2502.12</v>
      </c>
      <c r="E22" s="1" t="s">
        <v>10</v>
      </c>
      <c r="F22" s="7">
        <f>1243-S20</f>
        <v>1100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>
        <f>F22</f>
        <v>1100</v>
      </c>
      <c r="S22" s="7"/>
      <c r="T22" s="7"/>
      <c r="U22" s="7"/>
      <c r="V22" s="7"/>
      <c r="W22" s="7"/>
      <c r="X22" s="7"/>
      <c r="Y22" s="7"/>
      <c r="Z22" s="7"/>
    </row>
    <row r="23" spans="1:33" ht="12.75" customHeight="1" x14ac:dyDescent="0.25">
      <c r="A23" s="1"/>
      <c r="B23" s="4"/>
      <c r="C23" s="5"/>
      <c r="D23" s="5"/>
      <c r="E23" s="1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33" ht="12.75" customHeight="1" x14ac:dyDescent="0.25">
      <c r="A24" s="1" t="s">
        <v>30</v>
      </c>
      <c r="B24" s="4">
        <v>12</v>
      </c>
      <c r="C24" s="5">
        <v>2252.27</v>
      </c>
      <c r="D24" s="5">
        <v>2289.19</v>
      </c>
      <c r="E24" s="1" t="s">
        <v>10</v>
      </c>
      <c r="F24" s="7">
        <v>230</v>
      </c>
      <c r="G24" s="7"/>
      <c r="H24" s="7"/>
      <c r="I24" s="7">
        <v>28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>
        <v>230</v>
      </c>
      <c r="U24" s="7">
        <v>20</v>
      </c>
      <c r="V24" s="7"/>
      <c r="W24" s="7"/>
      <c r="X24" s="7"/>
      <c r="Y24" s="7"/>
      <c r="Z24" s="7"/>
    </row>
    <row r="25" spans="1:33" ht="12.75" customHeight="1" x14ac:dyDescent="0.25">
      <c r="A25" s="1"/>
      <c r="B25" s="4"/>
      <c r="C25" s="5"/>
      <c r="D25" s="5"/>
      <c r="E25" s="1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33" ht="12.75" customHeight="1" x14ac:dyDescent="0.25">
      <c r="A26" s="1" t="s">
        <v>31</v>
      </c>
      <c r="B26" s="4">
        <v>12</v>
      </c>
      <c r="C26" s="5">
        <v>2269.21</v>
      </c>
      <c r="D26" s="5">
        <v>2293.98</v>
      </c>
      <c r="E26" s="1" t="s">
        <v>9</v>
      </c>
      <c r="F26" s="7">
        <v>164</v>
      </c>
      <c r="G26" s="7"/>
      <c r="H26" s="7">
        <v>108</v>
      </c>
      <c r="I26" s="7">
        <v>17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>
        <v>164</v>
      </c>
      <c r="U26" s="7">
        <v>20</v>
      </c>
      <c r="V26" s="7"/>
      <c r="W26" s="7"/>
      <c r="X26" s="7"/>
      <c r="Y26" s="7"/>
      <c r="Z26" s="7"/>
      <c r="AD26" s="36"/>
      <c r="AE26" s="36"/>
      <c r="AF26" s="36"/>
      <c r="AG26" s="36"/>
    </row>
    <row r="27" spans="1:33" ht="12.75" customHeight="1" x14ac:dyDescent="0.25">
      <c r="A27" s="1"/>
      <c r="B27" s="4"/>
      <c r="C27" s="5"/>
      <c r="D27" s="5"/>
      <c r="E27" s="1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D27" s="11"/>
      <c r="AE27" s="11"/>
      <c r="AF27" s="11"/>
      <c r="AG27" s="11"/>
    </row>
    <row r="28" spans="1:33" ht="12.75" customHeight="1" x14ac:dyDescent="0.25">
      <c r="A28" s="1" t="s">
        <v>32</v>
      </c>
      <c r="B28" s="4">
        <v>12</v>
      </c>
      <c r="C28" s="5">
        <v>2178.7600000000002</v>
      </c>
      <c r="D28" s="5">
        <v>2222.44</v>
      </c>
      <c r="E28" s="1" t="s">
        <v>10</v>
      </c>
      <c r="F28" s="7">
        <v>238</v>
      </c>
      <c r="G28" s="7"/>
      <c r="H28" s="7">
        <v>235</v>
      </c>
      <c r="I28" s="7">
        <v>29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>
        <v>238</v>
      </c>
      <c r="U28" s="7">
        <v>20</v>
      </c>
      <c r="V28" s="7"/>
      <c r="W28" s="7"/>
      <c r="X28" s="7"/>
      <c r="Y28" s="7"/>
      <c r="Z28" s="7"/>
      <c r="AD28" s="8"/>
    </row>
    <row r="29" spans="1:33" ht="12.75" customHeight="1" x14ac:dyDescent="0.25">
      <c r="A29" s="1"/>
      <c r="B29" s="4"/>
      <c r="C29" s="5"/>
      <c r="D29" s="5"/>
      <c r="E29" s="1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D29" s="8"/>
    </row>
    <row r="30" spans="1:33" ht="12.75" customHeight="1" x14ac:dyDescent="0.25">
      <c r="A30" s="1" t="s">
        <v>35</v>
      </c>
      <c r="B30" s="4">
        <v>12</v>
      </c>
      <c r="C30" s="5">
        <v>2186</v>
      </c>
      <c r="D30" s="5">
        <v>2222.5700000000002</v>
      </c>
      <c r="E30" s="1" t="s">
        <v>9</v>
      </c>
      <c r="F30" s="7">
        <v>298</v>
      </c>
      <c r="G30" s="7"/>
      <c r="H30" s="7">
        <v>201</v>
      </c>
      <c r="I30" s="7">
        <v>26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>
        <v>298</v>
      </c>
      <c r="U30" s="7">
        <v>20</v>
      </c>
      <c r="V30" s="7"/>
      <c r="W30" s="7"/>
      <c r="X30" s="7"/>
      <c r="Y30" s="7"/>
      <c r="Z30" s="7"/>
      <c r="AD30" s="8"/>
      <c r="AG30" s="8"/>
    </row>
    <row r="31" spans="1:33" ht="12.75" customHeight="1" x14ac:dyDescent="0.25">
      <c r="A31" s="1"/>
      <c r="B31" s="4"/>
      <c r="C31" s="5"/>
      <c r="D31" s="5"/>
      <c r="E31" s="1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D31" s="8"/>
      <c r="AG31" s="8"/>
    </row>
    <row r="32" spans="1:33" ht="12.75" customHeight="1" x14ac:dyDescent="0.25">
      <c r="A32" s="1" t="s">
        <v>33</v>
      </c>
      <c r="B32" s="4">
        <v>12</v>
      </c>
      <c r="C32" s="5">
        <v>2185.91</v>
      </c>
      <c r="D32" s="5">
        <v>2298.7199999999998</v>
      </c>
      <c r="E32" s="1" t="s">
        <v>36</v>
      </c>
      <c r="F32" s="7">
        <v>7196</v>
      </c>
      <c r="G32" s="7"/>
      <c r="H32" s="7"/>
      <c r="I32" s="7"/>
      <c r="J32" s="7"/>
      <c r="K32" s="7"/>
      <c r="L32" s="7">
        <f>ROUNDUP(F32/9,)</f>
        <v>800</v>
      </c>
      <c r="M32" s="7"/>
      <c r="N32" s="7"/>
      <c r="O32" s="7">
        <f>ROUNDUP(0.08*L32,)</f>
        <v>64</v>
      </c>
      <c r="P32" s="7">
        <f>ROUNDUP(F32*1.5/12/27,)</f>
        <v>34</v>
      </c>
      <c r="Q32" s="7"/>
      <c r="R32" s="7"/>
      <c r="S32" s="7"/>
      <c r="T32" s="7">
        <v>141</v>
      </c>
      <c r="U32" s="7">
        <v>20</v>
      </c>
      <c r="V32" s="7"/>
      <c r="W32" s="7"/>
      <c r="X32" s="7"/>
      <c r="Y32" s="7"/>
      <c r="Z32" s="7"/>
      <c r="AD32" s="8"/>
      <c r="AG32" s="8"/>
    </row>
    <row r="33" spans="1:33" ht="12.75" customHeight="1" x14ac:dyDescent="0.25">
      <c r="A33" s="1"/>
      <c r="B33" s="4"/>
      <c r="C33" s="5"/>
      <c r="D33" s="5"/>
      <c r="E33" s="1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D33" s="8"/>
      <c r="AG33" s="8"/>
    </row>
    <row r="34" spans="1:33" ht="12.75" customHeight="1" x14ac:dyDescent="0.25">
      <c r="A34" s="1" t="s">
        <v>34</v>
      </c>
      <c r="B34" s="4">
        <v>12</v>
      </c>
      <c r="C34" s="5">
        <v>2200.6</v>
      </c>
      <c r="D34" s="5">
        <v>2273.183</v>
      </c>
      <c r="E34" s="1" t="s">
        <v>10</v>
      </c>
      <c r="F34" s="7">
        <v>425</v>
      </c>
      <c r="G34" s="7">
        <f>ROUNDUP(F34/9,)</f>
        <v>48</v>
      </c>
      <c r="H34" s="7"/>
      <c r="I34" s="7"/>
      <c r="J34" s="7"/>
      <c r="K34" s="7">
        <f>G34</f>
        <v>48</v>
      </c>
      <c r="L34" s="7"/>
      <c r="M34" s="7">
        <f>F34*6/12/27</f>
        <v>7.8703703703703702</v>
      </c>
      <c r="N34" s="7">
        <f>F34*6/12/27</f>
        <v>7.8703703703703702</v>
      </c>
      <c r="O34" s="7">
        <f>2*G34*0.08</f>
        <v>7.68</v>
      </c>
      <c r="P34" s="7">
        <f>2*1.5/12*F34/27</f>
        <v>3.9351851851851851</v>
      </c>
      <c r="Q34" s="7"/>
      <c r="R34" s="7"/>
      <c r="S34" s="7"/>
      <c r="T34" s="7"/>
      <c r="U34" s="7"/>
      <c r="V34" s="7"/>
      <c r="W34" s="7"/>
      <c r="X34" s="7"/>
      <c r="Y34" s="7"/>
      <c r="Z34" s="7"/>
      <c r="AD34" s="8"/>
      <c r="AG34" s="8"/>
    </row>
    <row r="35" spans="1:33" ht="12.75" customHeight="1" x14ac:dyDescent="0.25">
      <c r="A35" s="1"/>
      <c r="B35" s="4"/>
      <c r="C35" s="5"/>
      <c r="D35" s="5"/>
      <c r="E35" s="1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D35" s="8"/>
    </row>
    <row r="36" spans="1:33" ht="12.75" customHeight="1" x14ac:dyDescent="0.25">
      <c r="A36" s="1" t="s">
        <v>39</v>
      </c>
      <c r="B36" s="4">
        <v>13</v>
      </c>
      <c r="C36" s="5">
        <v>4092.21</v>
      </c>
      <c r="D36" s="5">
        <v>4156.0200000000004</v>
      </c>
      <c r="E36" s="1" t="s">
        <v>36</v>
      </c>
      <c r="F36" s="7">
        <v>339</v>
      </c>
      <c r="G36" s="7">
        <f>(F36-J36*9)/9</f>
        <v>15.111111111111111</v>
      </c>
      <c r="H36" s="7"/>
      <c r="I36" s="7"/>
      <c r="J36" s="7">
        <f>203/9</f>
        <v>22.555555555555557</v>
      </c>
      <c r="K36" s="7">
        <f>F36/9</f>
        <v>37.666666666666664</v>
      </c>
      <c r="L36" s="7">
        <f>339/9</f>
        <v>37.666666666666664</v>
      </c>
      <c r="M36" s="7">
        <f>203*6/12/27</f>
        <v>3.7592592592592591</v>
      </c>
      <c r="N36" s="7">
        <f>203*6/12/27</f>
        <v>3.7592592592592591</v>
      </c>
      <c r="O36" s="7">
        <f>203/9*0.08+139/9*0.08</f>
        <v>3.04</v>
      </c>
      <c r="P36" s="7">
        <f>F36*1.5/12/27+203*1.5/12/27</f>
        <v>2.5092592592592591</v>
      </c>
      <c r="Q36" s="7"/>
      <c r="R36" s="7"/>
      <c r="S36" s="7"/>
      <c r="T36" s="7"/>
      <c r="U36" s="7"/>
      <c r="V36" s="7">
        <f>9/9</f>
        <v>1</v>
      </c>
      <c r="W36" s="7"/>
      <c r="X36" s="7"/>
      <c r="Y36" s="7"/>
      <c r="Z36" s="7"/>
      <c r="AD36" s="8"/>
    </row>
    <row r="37" spans="1:33" ht="12.75" customHeight="1" x14ac:dyDescent="0.25">
      <c r="A37" s="1"/>
      <c r="B37" s="4"/>
      <c r="C37" s="5"/>
      <c r="D37" s="5"/>
      <c r="E37" s="1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D37" s="8"/>
    </row>
    <row r="38" spans="1:33" ht="12.75" customHeight="1" x14ac:dyDescent="0.25">
      <c r="A38" s="1" t="s">
        <v>40</v>
      </c>
      <c r="B38" s="4">
        <v>13</v>
      </c>
      <c r="C38" s="5">
        <v>3991.95</v>
      </c>
      <c r="D38" s="5">
        <v>4156.0200000000004</v>
      </c>
      <c r="E38" s="1" t="s">
        <v>36</v>
      </c>
      <c r="F38" s="7">
        <v>7921</v>
      </c>
      <c r="G38" s="7"/>
      <c r="H38" s="7"/>
      <c r="I38" s="7"/>
      <c r="J38" s="7"/>
      <c r="K38" s="7"/>
      <c r="L38" s="7">
        <f>F38/9</f>
        <v>880.11111111111109</v>
      </c>
      <c r="M38" s="7"/>
      <c r="N38" s="7"/>
      <c r="O38" s="7">
        <f>L38*0.08</f>
        <v>70.408888888888882</v>
      </c>
      <c r="P38" s="7">
        <f>F38*1.5/12/27</f>
        <v>36.671296296296298</v>
      </c>
      <c r="Q38" s="7"/>
      <c r="R38" s="7"/>
      <c r="S38" s="7"/>
      <c r="T38" s="7"/>
      <c r="U38" s="7"/>
      <c r="V38" s="7"/>
      <c r="W38" s="7"/>
      <c r="X38" s="7"/>
      <c r="Y38" s="7"/>
      <c r="Z38" s="7"/>
      <c r="AD38" s="8"/>
    </row>
    <row r="39" spans="1:33" ht="12.75" customHeight="1" x14ac:dyDescent="0.25">
      <c r="A39" s="1"/>
      <c r="B39" s="4"/>
      <c r="C39" s="5"/>
      <c r="D39" s="5"/>
      <c r="E39" s="1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D39" s="8"/>
    </row>
    <row r="40" spans="1:33" ht="12.75" customHeight="1" x14ac:dyDescent="0.25">
      <c r="A40" s="1" t="s">
        <v>41</v>
      </c>
      <c r="B40" s="4">
        <v>13</v>
      </c>
      <c r="C40" s="5">
        <v>4002.5</v>
      </c>
      <c r="D40" s="5">
        <v>4029.44</v>
      </c>
      <c r="E40" s="1" t="s">
        <v>9</v>
      </c>
      <c r="F40" s="7"/>
      <c r="G40" s="7"/>
      <c r="H40" s="7">
        <v>70</v>
      </c>
      <c r="I40" s="7">
        <v>16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D40" s="8"/>
    </row>
    <row r="41" spans="1:33" ht="12.75" customHeight="1" x14ac:dyDescent="0.25">
      <c r="A41" s="1"/>
      <c r="B41" s="4"/>
      <c r="C41" s="5"/>
      <c r="D41" s="5"/>
      <c r="E41" s="1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D41" s="8"/>
    </row>
    <row r="42" spans="1:33" ht="12.75" customHeight="1" x14ac:dyDescent="0.25">
      <c r="A42" s="1"/>
      <c r="B42" s="4"/>
      <c r="C42" s="5"/>
      <c r="D42" s="5"/>
      <c r="E42" s="1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D42" s="8"/>
    </row>
    <row r="43" spans="1:33" ht="12.75" customHeight="1" x14ac:dyDescent="0.25">
      <c r="A43" s="1"/>
      <c r="B43" s="4"/>
      <c r="C43" s="5"/>
      <c r="D43" s="5"/>
      <c r="E43" s="1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33" ht="12.75" customHeight="1" x14ac:dyDescent="0.25">
      <c r="A44" s="1"/>
      <c r="B44" s="4"/>
      <c r="C44" s="5"/>
      <c r="D44" s="5"/>
      <c r="E44" s="1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33" ht="12.75" customHeight="1" x14ac:dyDescent="0.25">
      <c r="A45" s="1"/>
      <c r="B45" s="4"/>
      <c r="C45" s="5"/>
      <c r="D45" s="5"/>
      <c r="E45" s="1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33" ht="12.75" customHeight="1" x14ac:dyDescent="0.25">
      <c r="A46" s="1"/>
      <c r="B46" s="4"/>
      <c r="C46" s="5"/>
      <c r="D46" s="5"/>
      <c r="E46" s="1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33" ht="12.75" customHeight="1" x14ac:dyDescent="0.25">
      <c r="A47" s="1"/>
      <c r="B47" s="4"/>
      <c r="C47" s="5"/>
      <c r="D47" s="5"/>
      <c r="E47" s="1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33" ht="12.75" customHeight="1" x14ac:dyDescent="0.25">
      <c r="A48" s="1"/>
      <c r="B48" s="4"/>
      <c r="C48" s="5"/>
      <c r="D48" s="5"/>
      <c r="E48" s="1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2.75" customHeight="1" x14ac:dyDescent="0.25">
      <c r="A49" s="1"/>
      <c r="B49" s="4"/>
      <c r="C49" s="5"/>
      <c r="D49" s="5"/>
      <c r="E49" s="1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2.75" customHeight="1" x14ac:dyDescent="0.25">
      <c r="A50" s="1"/>
      <c r="B50" s="4"/>
      <c r="C50" s="5"/>
      <c r="D50" s="5"/>
      <c r="E50" s="1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2.75" customHeight="1" x14ac:dyDescent="0.25">
      <c r="A51" s="1"/>
      <c r="B51" s="4"/>
      <c r="C51" s="5"/>
      <c r="D51" s="5"/>
      <c r="E51" s="1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2.75" customHeight="1" x14ac:dyDescent="0.25">
      <c r="A52" s="1"/>
      <c r="B52" s="4"/>
      <c r="C52" s="5"/>
      <c r="D52" s="5"/>
      <c r="E52" s="1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2.75" customHeight="1" x14ac:dyDescent="0.25">
      <c r="A53" s="1"/>
      <c r="B53" s="4"/>
      <c r="C53" s="5"/>
      <c r="D53" s="5"/>
      <c r="E53" s="1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2.75" customHeight="1" x14ac:dyDescent="0.25">
      <c r="A54" s="1"/>
      <c r="B54" s="4"/>
      <c r="C54" s="5"/>
      <c r="D54" s="5"/>
      <c r="E54" s="1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2.75" customHeight="1" x14ac:dyDescent="0.25">
      <c r="A55" s="1"/>
      <c r="B55" s="4"/>
      <c r="C55" s="5"/>
      <c r="D55" s="5"/>
      <c r="E55" s="1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2.75" customHeight="1" x14ac:dyDescent="0.25">
      <c r="A56" s="1"/>
      <c r="B56" s="4"/>
      <c r="C56" s="5"/>
      <c r="D56" s="5"/>
      <c r="E56" s="1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2.75" customHeight="1" x14ac:dyDescent="0.25">
      <c r="A57" s="1"/>
      <c r="B57" s="4"/>
      <c r="C57" s="5"/>
      <c r="D57" s="5"/>
      <c r="E57" s="1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2.75" customHeight="1" x14ac:dyDescent="0.25">
      <c r="A58" s="1"/>
      <c r="B58" s="4"/>
      <c r="C58" s="5"/>
      <c r="D58" s="5"/>
      <c r="E58" s="1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75" customHeight="1" x14ac:dyDescent="0.25">
      <c r="A59" s="1"/>
      <c r="B59" s="4"/>
      <c r="C59" s="5"/>
      <c r="D59" s="5"/>
      <c r="E59" s="1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2.75" customHeight="1" x14ac:dyDescent="0.25">
      <c r="A60" s="1"/>
      <c r="B60" s="4"/>
      <c r="C60" s="5"/>
      <c r="D60" s="5"/>
      <c r="E60" s="1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2.75" customHeight="1" x14ac:dyDescent="0.25">
      <c r="A61" s="1"/>
      <c r="B61" s="4"/>
      <c r="C61" s="5"/>
      <c r="D61" s="5"/>
      <c r="E61" s="9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2.75" customHeight="1" x14ac:dyDescent="0.25">
      <c r="A62" s="1"/>
      <c r="B62" s="4"/>
      <c r="C62" s="5"/>
      <c r="D62" s="5"/>
      <c r="E62" s="1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2.75" customHeight="1" x14ac:dyDescent="0.25">
      <c r="A63" s="1"/>
      <c r="B63" s="4"/>
      <c r="C63" s="5"/>
      <c r="D63" s="5"/>
      <c r="E63" s="1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2.75" customHeight="1" x14ac:dyDescent="0.25">
      <c r="A64" s="1"/>
      <c r="B64" s="4"/>
      <c r="C64" s="5"/>
      <c r="D64" s="5"/>
      <c r="E64" s="1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2.75" customHeight="1" x14ac:dyDescent="0.25">
      <c r="A65" s="1"/>
      <c r="B65" s="4"/>
      <c r="C65" s="5"/>
      <c r="D65" s="5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2.75" customHeight="1" x14ac:dyDescent="0.25">
      <c r="A66" s="1"/>
      <c r="B66" s="4"/>
      <c r="C66" s="5"/>
      <c r="D66" s="5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2.75" customHeight="1" x14ac:dyDescent="0.25">
      <c r="A67" s="1"/>
      <c r="B67" s="4"/>
      <c r="C67" s="5"/>
      <c r="D67" s="5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2.75" customHeight="1" x14ac:dyDescent="0.25">
      <c r="A68" s="1"/>
      <c r="B68" s="4"/>
      <c r="C68" s="5"/>
      <c r="D68" s="5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2.75" customHeight="1" x14ac:dyDescent="0.25">
      <c r="A69" s="1"/>
      <c r="B69" s="6"/>
      <c r="C69" s="6"/>
      <c r="D69" s="6"/>
      <c r="E69" s="1"/>
      <c r="F69" s="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2.75" customHeight="1" x14ac:dyDescent="0.25">
      <c r="A70" s="1"/>
      <c r="B70" s="6"/>
      <c r="C70" s="6"/>
      <c r="D70" s="6"/>
      <c r="E70" s="1"/>
      <c r="F70" s="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2.75" customHeight="1" x14ac:dyDescent="0.25">
      <c r="A71" s="1"/>
      <c r="B71" s="6"/>
      <c r="C71" s="6"/>
      <c r="D71" s="6"/>
      <c r="E71" s="1"/>
      <c r="F71" s="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2.75" customHeight="1" x14ac:dyDescent="0.25">
      <c r="A72" s="1"/>
      <c r="B72" s="6"/>
      <c r="C72" s="6"/>
      <c r="D72" s="6"/>
      <c r="E72" s="1"/>
      <c r="F72" s="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2.75" customHeight="1" thickBot="1" x14ac:dyDescent="0.3">
      <c r="A73" s="1"/>
      <c r="B73" s="6"/>
      <c r="C73" s="6"/>
      <c r="D73" s="6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2" t="s">
        <v>5</v>
      </c>
      <c r="B74" s="13"/>
      <c r="C74" s="14"/>
      <c r="D74" s="15"/>
      <c r="E74" s="34"/>
      <c r="F74" s="22"/>
      <c r="G74" s="22">
        <f t="shared" ref="G74:U74" si="0">SUM(G18:G73)</f>
        <v>91.111111111111114</v>
      </c>
      <c r="H74" s="22">
        <f t="shared" si="0"/>
        <v>614</v>
      </c>
      <c r="I74" s="22">
        <f t="shared" si="0"/>
        <v>116</v>
      </c>
      <c r="J74" s="22">
        <f t="shared" si="0"/>
        <v>22.555555555555557</v>
      </c>
      <c r="K74" s="22">
        <f t="shared" si="0"/>
        <v>85.666666666666657</v>
      </c>
      <c r="L74" s="22">
        <f t="shared" si="0"/>
        <v>1717.7777777777778</v>
      </c>
      <c r="M74" s="22">
        <f t="shared" si="0"/>
        <v>11.62962962962963</v>
      </c>
      <c r="N74" s="22">
        <f t="shared" si="0"/>
        <v>11.62962962962963</v>
      </c>
      <c r="O74" s="22">
        <f t="shared" si="0"/>
        <v>145.12888888888889</v>
      </c>
      <c r="P74" s="22">
        <f t="shared" si="0"/>
        <v>77.115740740740733</v>
      </c>
      <c r="Q74" s="22">
        <f t="shared" si="0"/>
        <v>30.111111111111111</v>
      </c>
      <c r="R74" s="22">
        <f t="shared" si="0"/>
        <v>1100</v>
      </c>
      <c r="S74" s="22">
        <f t="shared" si="0"/>
        <v>143</v>
      </c>
      <c r="T74" s="22">
        <f t="shared" si="0"/>
        <v>1071</v>
      </c>
      <c r="U74" s="22">
        <f t="shared" si="0"/>
        <v>100</v>
      </c>
      <c r="V74" s="22">
        <f t="shared" ref="V74" si="1">SUM(V18:V73)</f>
        <v>1</v>
      </c>
      <c r="W74" s="22"/>
      <c r="X74" s="22"/>
      <c r="Y74" s="22"/>
      <c r="Z74" s="22"/>
    </row>
    <row r="75" spans="1:26" ht="12.75" customHeight="1" thickBot="1" x14ac:dyDescent="0.3">
      <c r="A75" s="16"/>
      <c r="B75" s="17"/>
      <c r="C75" s="17"/>
      <c r="D75" s="18"/>
      <c r="E75" s="35"/>
      <c r="F75" s="35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2.75" customHeight="1" x14ac:dyDescent="0.25"/>
    <row r="77" spans="1:26" ht="12.75" customHeight="1" x14ac:dyDescent="0.25"/>
    <row r="78" spans="1:26" ht="12.75" customHeight="1" x14ac:dyDescent="0.25"/>
    <row r="79" spans="1:26" ht="12.75" customHeight="1" x14ac:dyDescent="0.25"/>
    <row r="80" spans="1:26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</sheetData>
  <mergeCells count="50">
    <mergeCell ref="AD10:AG10"/>
    <mergeCell ref="AD26:AG26"/>
    <mergeCell ref="H2:H16"/>
    <mergeCell ref="X2:X16"/>
    <mergeCell ref="Z2:Z16"/>
    <mergeCell ref="J2:J16"/>
    <mergeCell ref="I2:I16"/>
    <mergeCell ref="U2:U16"/>
    <mergeCell ref="L2:L16"/>
    <mergeCell ref="M2:M16"/>
    <mergeCell ref="N2:N16"/>
    <mergeCell ref="Y2:Y16"/>
    <mergeCell ref="K2:K16"/>
    <mergeCell ref="O2:O16"/>
    <mergeCell ref="W2:W16"/>
    <mergeCell ref="Z74:Z75"/>
    <mergeCell ref="P74:P75"/>
    <mergeCell ref="H74:H75"/>
    <mergeCell ref="X74:X75"/>
    <mergeCell ref="O74:O75"/>
    <mergeCell ref="J74:J75"/>
    <mergeCell ref="I74:I75"/>
    <mergeCell ref="U74:U75"/>
    <mergeCell ref="L74:L75"/>
    <mergeCell ref="M74:M75"/>
    <mergeCell ref="N74:N75"/>
    <mergeCell ref="Y74:Y75"/>
    <mergeCell ref="K74:K75"/>
    <mergeCell ref="W74:W75"/>
    <mergeCell ref="F74:F75"/>
    <mergeCell ref="R74:R75"/>
    <mergeCell ref="R2:R16"/>
    <mergeCell ref="Q2:Q16"/>
    <mergeCell ref="F1:F16"/>
    <mergeCell ref="A74:D75"/>
    <mergeCell ref="V2:V16"/>
    <mergeCell ref="S2:S16"/>
    <mergeCell ref="V74:V75"/>
    <mergeCell ref="S74:S75"/>
    <mergeCell ref="P2:P16"/>
    <mergeCell ref="A1:A17"/>
    <mergeCell ref="B1:B17"/>
    <mergeCell ref="C1:D17"/>
    <mergeCell ref="E1:E17"/>
    <mergeCell ref="G2:G16"/>
    <mergeCell ref="E74:E75"/>
    <mergeCell ref="G74:G75"/>
    <mergeCell ref="Q74:Q75"/>
    <mergeCell ref="T74:T75"/>
    <mergeCell ref="T2:T16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Brickner</dc:creator>
  <cp:lastModifiedBy>Nathan Brickner</cp:lastModifiedBy>
  <dcterms:created xsi:type="dcterms:W3CDTF">2023-05-10T19:05:56Z</dcterms:created>
  <dcterms:modified xsi:type="dcterms:W3CDTF">2025-06-17T19:35:12Z</dcterms:modified>
</cp:coreProperties>
</file>